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040" windowHeight="9210" activeTab="0"/>
  </bookViews>
  <sheets>
    <sheet name="Tabelle1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<sst xmlns="http://schemas.openxmlformats.org/spreadsheetml/2006/main" count="82" uniqueCount="73">
  <si>
    <t>Deutsch</t>
  </si>
  <si>
    <t>Englisch</t>
  </si>
  <si>
    <t>Note 5</t>
  </si>
  <si>
    <t>Note 6</t>
  </si>
  <si>
    <t>Geschichte</t>
  </si>
  <si>
    <t>Erdkunde</t>
  </si>
  <si>
    <t>Politik</t>
  </si>
  <si>
    <t>Physik</t>
  </si>
  <si>
    <t>Sport</t>
  </si>
  <si>
    <t>Kunst</t>
  </si>
  <si>
    <t>Musik</t>
  </si>
  <si>
    <t>Textilgestaltung</t>
  </si>
  <si>
    <t>Noten</t>
  </si>
  <si>
    <t>Mathematik</t>
  </si>
  <si>
    <t>Ausgleich?</t>
  </si>
  <si>
    <t>APO-SI</t>
  </si>
  <si>
    <t xml:space="preserve"> Fazit: versetzt?</t>
  </si>
  <si>
    <t>NP_1</t>
  </si>
  <si>
    <t>NP_2</t>
  </si>
  <si>
    <t>NP_3</t>
  </si>
  <si>
    <t>NP_4</t>
  </si>
  <si>
    <t>Fazit_NP</t>
  </si>
  <si>
    <t>nicht erteilt</t>
  </si>
  <si>
    <t>versetzt?</t>
  </si>
  <si>
    <t>Note 5|6</t>
  </si>
  <si>
    <t>Note 3|2|1</t>
  </si>
  <si>
    <t>versetzt gem. §21(1a)</t>
  </si>
  <si>
    <t>versetzt gem. §25(1a)</t>
  </si>
  <si>
    <t>versetzt gem. §25(1b)</t>
  </si>
  <si>
    <t>versetzt gem. §25(1c)</t>
  </si>
  <si>
    <t>versetzt gem. §25(1d)</t>
  </si>
  <si>
    <t xml:space="preserve">Abschluss 10 </t>
  </si>
  <si>
    <t>Note 4 für Q</t>
  </si>
  <si>
    <t>Note 2|1 für Q</t>
  </si>
  <si>
    <t>Note 3 für Q</t>
  </si>
  <si>
    <t>FOR+Q</t>
  </si>
  <si>
    <t>FOR</t>
  </si>
  <si>
    <t>HS Kl. 10</t>
  </si>
  <si>
    <t>HS</t>
  </si>
  <si>
    <t>Note 5 für Q</t>
  </si>
  <si>
    <t>Note 3|2|1 für Q</t>
  </si>
  <si>
    <t>Ergebnis</t>
  </si>
  <si>
    <t>Hauptf. ok?</t>
  </si>
  <si>
    <t>6er ok?</t>
  </si>
  <si>
    <t>5er ok?</t>
  </si>
  <si>
    <t>NF ok?</t>
  </si>
  <si>
    <t>4er ok?</t>
  </si>
  <si>
    <t>3er ok?</t>
  </si>
  <si>
    <t>Anzahl 4|5</t>
  </si>
  <si>
    <t>4|5 ok?</t>
  </si>
  <si>
    <t>Klartext 10</t>
  </si>
  <si>
    <t>Note 5 für HS</t>
  </si>
  <si>
    <t>Note 6 für HS</t>
  </si>
  <si>
    <t>Rest ok?</t>
  </si>
  <si>
    <t>Hauptf. 1x5?</t>
  </si>
  <si>
    <t>Bed. 1 ok?</t>
  </si>
  <si>
    <t>Hauptf. 0x5?</t>
  </si>
  <si>
    <t>Bed. 2 ok?</t>
  </si>
  <si>
    <t>NP_5</t>
  </si>
  <si>
    <t>NP für Q?</t>
  </si>
  <si>
    <t>Fächergruppe I: schriftliche Fächer</t>
  </si>
  <si>
    <t>Fächergruppe II: übrige Fächer</t>
  </si>
  <si>
    <t>freie 2er</t>
  </si>
  <si>
    <t>NP für FOS?</t>
  </si>
  <si>
    <t>NP_6</t>
  </si>
  <si>
    <t>Religion</t>
  </si>
  <si>
    <t>Anzahl 4|5 ok?</t>
  </si>
  <si>
    <t>4|5er ok?</t>
  </si>
  <si>
    <t>freie 2er für NF</t>
  </si>
  <si>
    <t xml:space="preserve">Klartext  Vers./Abschl. </t>
  </si>
  <si>
    <t xml:space="preserve">Klartext Nachprüfung </t>
  </si>
  <si>
    <t>4. Klassenarbeitsfach ab Klasse 6       (hier anklicken und auswählen -&gt;)</t>
  </si>
  <si>
    <t>Berechnung ohne Gewähr. Es gilt der Text der APO-SI.                                                © 18.09.2007 A. Bahrenberg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</si>
</sst>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8"/>
      <name val="Tahoma"/>
      <family val="2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0"/>
    </font>
    <font>
      <sz val="12"/>
      <color indexed="12"/>
      <name val="Times New Roman"/>
      <family val="0"/>
    </font>
    <font>
      <b/>
      <sz val="14"/>
      <color indexed="57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6"/>
      <color indexed="9"/>
      <name val="Times New Roman"/>
      <family val="1"/>
    </font>
    <font>
      <i/>
      <sz val="12"/>
      <color indexed="9"/>
      <name val="Times New Roman"/>
      <family val="1"/>
    </font>
    <font>
      <i/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 applyProtection="1">
      <alignment/>
      <protection locked="0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8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>
        <left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rgb="FFFF0000"/>
      </font>
      <border/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border>
        <left>
          <color rgb="FF000000"/>
        </left>
        <right>
          <color rgb="FF000000"/>
        </right>
        <top style="hair"/>
        <bottom style="hair">
          <color rgb="FF000000"/>
        </bottom>
      </border>
    </dxf>
    <dxf>
      <border>
        <left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 val="0"/>
        <i val="0"/>
        <color auto="1"/>
      </font>
      <fill>
        <patternFill patternType="none">
          <bgColor indexed="65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showGridLines="0" tabSelected="1" workbookViewId="0" topLeftCell="A1">
      <pane xSplit="3" topLeftCell="D1" activePane="topRight" state="frozen"/>
      <selection pane="topLeft" activeCell="A1" sqref="A1"/>
      <selection pane="topRight" activeCell="C3" sqref="C3"/>
    </sheetView>
  </sheetViews>
  <sheetFormatPr defaultColWidth="11.00390625" defaultRowHeight="15.75"/>
  <cols>
    <col min="1" max="1" width="55.125" style="0" bestFit="1" customWidth="1"/>
    <col min="2" max="2" width="1.875" style="1" bestFit="1" customWidth="1"/>
    <col min="3" max="3" width="10.25390625" style="14" bestFit="1" customWidth="1"/>
    <col min="4" max="17" width="10.375" style="14" customWidth="1"/>
    <col min="18" max="18" width="6.25390625" style="14" customWidth="1"/>
    <col min="19" max="19" width="6.125" style="14" customWidth="1"/>
    <col min="20" max="20" width="7.125" style="14" customWidth="1"/>
    <col min="21" max="21" width="9.125" style="20" customWidth="1"/>
    <col min="22" max="22" width="8.75390625" style="14" customWidth="1"/>
    <col min="23" max="23" width="7.625" style="20" customWidth="1"/>
    <col min="24" max="30" width="11.00390625" style="20" customWidth="1"/>
    <col min="31" max="31" width="3.00390625" style="20" customWidth="1"/>
    <col min="32" max="39" width="11.00390625" style="20" customWidth="1"/>
    <col min="40" max="56" width="11.00390625" style="16" customWidth="1"/>
  </cols>
  <sheetData>
    <row r="1" spans="1:39" ht="18.75">
      <c r="A1" s="12" t="str">
        <f>IF($C$1=10,"Berechnung der Abschlüsse in der Jahrgangsstufe","Versetzungsrechner für die Jahrgangsstufe")</f>
        <v>Berechnung der Abschlüsse in der Jahrgangsstufe</v>
      </c>
      <c r="B1" s="11"/>
      <c r="C1" s="13">
        <v>10</v>
      </c>
      <c r="AG1" s="16"/>
      <c r="AH1" s="16"/>
      <c r="AI1" s="16"/>
      <c r="AJ1" s="16"/>
      <c r="AK1" s="16"/>
      <c r="AL1" s="16"/>
      <c r="AM1" s="16"/>
    </row>
    <row r="2" spans="1:39" ht="15.75">
      <c r="A2" s="19" t="s">
        <v>60</v>
      </c>
      <c r="B2" s="2"/>
      <c r="C2" s="17" t="s">
        <v>12</v>
      </c>
      <c r="D2" s="21" t="s">
        <v>2</v>
      </c>
      <c r="E2" s="21" t="s">
        <v>3</v>
      </c>
      <c r="F2" s="21" t="s">
        <v>24</v>
      </c>
      <c r="G2" s="21" t="s">
        <v>25</v>
      </c>
      <c r="H2" s="21" t="s">
        <v>39</v>
      </c>
      <c r="I2" s="21"/>
      <c r="J2" s="21" t="s">
        <v>32</v>
      </c>
      <c r="K2" s="21" t="s">
        <v>34</v>
      </c>
      <c r="L2" s="21" t="s">
        <v>33</v>
      </c>
      <c r="M2" s="21" t="s">
        <v>40</v>
      </c>
      <c r="N2" s="21" t="s">
        <v>51</v>
      </c>
      <c r="O2" s="21" t="s">
        <v>51</v>
      </c>
      <c r="P2" s="21" t="s">
        <v>52</v>
      </c>
      <c r="Q2" s="21" t="s">
        <v>52</v>
      </c>
      <c r="R2" s="21" t="s">
        <v>17</v>
      </c>
      <c r="S2" s="21" t="s">
        <v>18</v>
      </c>
      <c r="T2" s="21" t="s">
        <v>19</v>
      </c>
      <c r="U2" s="21" t="s">
        <v>20</v>
      </c>
      <c r="V2" s="21" t="s">
        <v>58</v>
      </c>
      <c r="W2" s="21" t="s">
        <v>64</v>
      </c>
      <c r="X2" s="21" t="s">
        <v>21</v>
      </c>
      <c r="AG2" s="16"/>
      <c r="AH2" s="16"/>
      <c r="AI2" s="16"/>
      <c r="AJ2" s="16"/>
      <c r="AK2" s="16"/>
      <c r="AL2" s="16"/>
      <c r="AM2" s="16"/>
    </row>
    <row r="3" spans="1:39" ht="15.75">
      <c r="A3" s="7" t="s">
        <v>0</v>
      </c>
      <c r="B3" s="3">
        <f>IF(X3&gt;0,"*","")</f>
      </c>
      <c r="C3" s="18">
        <v>3</v>
      </c>
      <c r="D3" s="14">
        <f>IF(C3=5,1,0)</f>
        <v>0</v>
      </c>
      <c r="E3" s="14">
        <f>IF(C3=6,1,0)</f>
        <v>0</v>
      </c>
      <c r="F3" s="14">
        <f>IF(OR(C3=5,C3=6),1,0)</f>
        <v>0</v>
      </c>
      <c r="G3" s="14">
        <f>IF(AND(C3&lt;4,C3&gt;0),1,0)</f>
        <v>1</v>
      </c>
      <c r="H3" s="14">
        <f>IF(C3=5,1,0)</f>
        <v>0</v>
      </c>
      <c r="J3" s="14">
        <f>IF(C3=4,1,0)</f>
        <v>0</v>
      </c>
      <c r="K3" s="14">
        <f>IF(C3=3,1,0)</f>
        <v>1</v>
      </c>
      <c r="L3" s="14">
        <f>IF(OR(C3=2,C3=1),1,0)</f>
        <v>0</v>
      </c>
      <c r="M3" s="14">
        <f>SUM(K3:L3)</f>
        <v>1</v>
      </c>
      <c r="N3" s="14">
        <f>IF(C3=5,1,0)</f>
        <v>0</v>
      </c>
      <c r="P3" s="14">
        <f>IF(C3=6,1,0)</f>
        <v>0</v>
      </c>
      <c r="R3" s="14">
        <f>IF(AND($D$7=1,$F$20&lt;2,$E$7=0,$F$32=0,$C$1&lt;10,$C$1&gt;6,C3=5),1,0)</f>
        <v>0</v>
      </c>
      <c r="S3" s="14">
        <f>IF(AND($D$7=1,$F$20=2,$E$20&lt;2,$G$31=1,$E$7=0,$F$32=0,$C$1&gt;6,C3=5),1,0)</f>
        <v>0</v>
      </c>
      <c r="T3" s="14">
        <f>IF(AND($D$7=1,$F$20=2,$G$31=1,$E$20&lt;1,$E$7=0,$F$32=0,$C$1&lt;10,$C$1&gt;6,C3=5),1,0)</f>
        <v>0</v>
      </c>
      <c r="U3" s="14">
        <f>IF(AND($D$7=2,$F$20&lt;2,$G$28=1,$E$7=0,$F$32=0,$C$1&lt;10,$C$1&gt;6,C3=5),1,0)</f>
        <v>0</v>
      </c>
      <c r="W3" s="14">
        <f>IF(AND($D$7=0,$F$20&lt;2,$G$28=1,$E$7=0,$F$32=1,$C$1=10,C3=400,$K$28=1,$K$27=0),1,0)</f>
        <v>0</v>
      </c>
      <c r="X3" s="14">
        <f>SUM(R3:W3)</f>
        <v>0</v>
      </c>
      <c r="AG3" s="16"/>
      <c r="AH3" s="16"/>
      <c r="AI3" s="16"/>
      <c r="AJ3" s="16"/>
      <c r="AK3" s="16"/>
      <c r="AL3" s="16"/>
      <c r="AM3" s="16"/>
    </row>
    <row r="4" spans="1:39" ht="15.75">
      <c r="A4" s="8" t="s">
        <v>1</v>
      </c>
      <c r="B4" s="3">
        <f>IF(X4&gt;0,"*","")</f>
      </c>
      <c r="C4" s="18">
        <v>3</v>
      </c>
      <c r="D4" s="14">
        <f aca="true" t="shared" si="0" ref="D4:D19">IF(C4=5,1,0)</f>
        <v>0</v>
      </c>
      <c r="E4" s="14">
        <f aca="true" t="shared" si="1" ref="E4:E19">IF(C4=6,1,0)</f>
        <v>0</v>
      </c>
      <c r="F4" s="14">
        <f aca="true" t="shared" si="2" ref="F4:F19">IF(OR(C4=5,C4=6),1,0)</f>
        <v>0</v>
      </c>
      <c r="G4" s="14">
        <f>IF(AND(C4&lt;4,C4&gt;0),1,0)</f>
        <v>1</v>
      </c>
      <c r="H4" s="14">
        <f>IF(C4=5,1,0)</f>
        <v>0</v>
      </c>
      <c r="J4" s="14">
        <f>IF(C4=4,1,0)</f>
        <v>0</v>
      </c>
      <c r="K4" s="14">
        <f>IF(C4=3,1,0)</f>
        <v>1</v>
      </c>
      <c r="L4" s="14">
        <f aca="true" t="shared" si="3" ref="L4:L19">IF(OR(C4=2,C4=1),1,0)</f>
        <v>0</v>
      </c>
      <c r="M4" s="14">
        <f aca="true" t="shared" si="4" ref="M4:M19">SUM(K4:L4)</f>
        <v>1</v>
      </c>
      <c r="O4" s="14">
        <f>IF(C4=5,1,0)</f>
        <v>0</v>
      </c>
      <c r="Q4" s="14">
        <f>IF(C4=6,1,0)</f>
        <v>0</v>
      </c>
      <c r="R4" s="14">
        <f>IF(AND($D$7=1,$F$20&lt;2,$E$7=0,$F$32=0,$C$1&lt;10,$C$1&gt;6,C4=5),1,0)</f>
        <v>0</v>
      </c>
      <c r="S4" s="14">
        <f>IF(AND($D$7=1,$F$20=2,$E$20&lt;2,$G$31=1,$E$7=0,$F$32=0,$C$1&gt;6,C4=5),1,0)</f>
        <v>0</v>
      </c>
      <c r="T4" s="14">
        <f>IF(AND($D$7=1,$F$20=2,$G$31=1,$E$20&lt;1,$E$7=0,$F$32=0,$C$1&lt;10,$C$1&gt;6,C4=5),1,0)</f>
        <v>0</v>
      </c>
      <c r="U4" s="14">
        <f>IF(AND($D$7=2,$F$20&lt;2,$G$28=1,$E$7=0,$F$32=0,$C$1&lt;10,$C$1&gt;6,C4=5),1,0)</f>
        <v>0</v>
      </c>
      <c r="W4" s="14">
        <f>IF(AND($D$7=0,$F$20&lt;2,$G$28=1,$E$7=0,$F$32=1,$C$1=10,C4=400,$K$28=1,$K$27=0),1,0)</f>
        <v>0</v>
      </c>
      <c r="X4" s="14">
        <f aca="true" t="shared" si="5" ref="X4:X19">SUM(R4:W4)</f>
        <v>0</v>
      </c>
      <c r="AG4" s="16"/>
      <c r="AH4" s="16"/>
      <c r="AI4" s="16"/>
      <c r="AJ4" s="16"/>
      <c r="AK4" s="16"/>
      <c r="AL4" s="16"/>
      <c r="AM4" s="16"/>
    </row>
    <row r="5" spans="1:39" ht="15.75">
      <c r="A5" s="8" t="s">
        <v>13</v>
      </c>
      <c r="B5" s="3">
        <f>IF(X5&gt;0,"*","")</f>
      </c>
      <c r="C5" s="18">
        <v>3</v>
      </c>
      <c r="D5" s="14">
        <f t="shared" si="0"/>
        <v>0</v>
      </c>
      <c r="E5" s="14">
        <f t="shared" si="1"/>
        <v>0</v>
      </c>
      <c r="F5" s="14">
        <f t="shared" si="2"/>
        <v>0</v>
      </c>
      <c r="G5" s="14">
        <f>IF(AND(C5&lt;4,C5&gt;0),1,0)</f>
        <v>1</v>
      </c>
      <c r="H5" s="14">
        <f>IF(C5=5,1,0)</f>
        <v>0</v>
      </c>
      <c r="J5" s="14">
        <f>IF(C5=4,1,0)</f>
        <v>0</v>
      </c>
      <c r="K5" s="14">
        <f>IF(C5=3,1,0)</f>
        <v>1</v>
      </c>
      <c r="L5" s="14">
        <f t="shared" si="3"/>
        <v>0</v>
      </c>
      <c r="M5" s="14">
        <f t="shared" si="4"/>
        <v>1</v>
      </c>
      <c r="N5" s="14">
        <f>IF(C5=5,1,0)</f>
        <v>0</v>
      </c>
      <c r="P5" s="14">
        <f>IF(C5=6,1,0)</f>
        <v>0</v>
      </c>
      <c r="R5" s="14">
        <f>IF(AND($D$7=1,$F$20&lt;2,$E$7=0,$F$32=0,$C$1&lt;10,$C$1&gt;6,C5=5),1,0)</f>
        <v>0</v>
      </c>
      <c r="S5" s="14">
        <f>IF(AND($D$7=1,$F$20=2,$E$20&lt;2,$G$31=1,$E$7=0,$F$32=0,$C$1&gt;6,C5=5),1,0)</f>
        <v>0</v>
      </c>
      <c r="T5" s="14">
        <f>IF(AND($D$7=1,$F$20=2,$G$31=1,$E$20&lt;1,$E$7=0,$F$32=0,$C$1&lt;10,$C$1&gt;6,C5=5),1,0)</f>
        <v>0</v>
      </c>
      <c r="U5" s="14">
        <f>IF(AND($D$7=2,$F$20&lt;2,$G$28=1,$E$7=0,$F$32=0,$C$1&lt;10,$C$1&gt;6,C5=5),1,0)</f>
        <v>0</v>
      </c>
      <c r="W5" s="14">
        <f>IF(AND($D$7=0,$F$20&lt;2,$G$28=1,$E$7=0,$F$32=1,$C$1=10,C5=400,$K$28=1,$K$27=0),1,0)</f>
        <v>0</v>
      </c>
      <c r="X5" s="14">
        <f t="shared" si="5"/>
        <v>0</v>
      </c>
      <c r="AG5" s="16"/>
      <c r="AH5" s="16"/>
      <c r="AI5" s="16"/>
      <c r="AJ5" s="16"/>
      <c r="AK5" s="16"/>
      <c r="AL5" s="16"/>
      <c r="AM5" s="16"/>
    </row>
    <row r="6" spans="1:39" ht="15.75">
      <c r="A6" s="9" t="s">
        <v>71</v>
      </c>
      <c r="B6" s="3">
        <f>IF(X6&gt;0,"*","")</f>
      </c>
      <c r="C6" s="18">
        <v>3</v>
      </c>
      <c r="D6" s="14">
        <f>IF(C1&gt;6,IF(C6=5,1,0),0)</f>
        <v>0</v>
      </c>
      <c r="E6" s="14">
        <f>IF(C1&gt;6,IF(C6=6,1,0),0)</f>
        <v>0</v>
      </c>
      <c r="F6" s="14">
        <f>IF(C1&gt;6,IF(OR(C6=5,C6=6),1,0),0)</f>
        <v>0</v>
      </c>
      <c r="G6" s="14">
        <f>IF(AND(C6&lt;4,C6&gt;0),1,0)</f>
        <v>1</v>
      </c>
      <c r="H6" s="22">
        <f>SUM(H3:H5)</f>
        <v>0</v>
      </c>
      <c r="I6" s="22"/>
      <c r="J6" s="22">
        <f>SUM(J3:J5)</f>
        <v>0</v>
      </c>
      <c r="K6" s="22">
        <f>SUM(K3:K5)</f>
        <v>3</v>
      </c>
      <c r="L6" s="22">
        <f>SUM(L3:L5)</f>
        <v>0</v>
      </c>
      <c r="M6" s="22">
        <f>SUM(M3:M5)</f>
        <v>3</v>
      </c>
      <c r="O6" s="14">
        <f>IF(OR(A6="Französisch",A6="Biologie",A6="Chemie"),0,IF(C6=5,1,0))</f>
        <v>0</v>
      </c>
      <c r="Q6" s="14">
        <f>IF(OR(A6="Französisch",A6="Biologie",A6="Chemie"),0,IF(C6=6,1,0))</f>
        <v>0</v>
      </c>
      <c r="R6" s="14">
        <f>IF(AND($D$7=1,$F$20&lt;2,$E$7=0,$F$32=0,$C$1&gt;6,C6=5),1,0)</f>
        <v>0</v>
      </c>
      <c r="S6" s="14">
        <f>IF(AND($D$7=1,$F$20=2,$E$20&lt;2,$G$31=1,$E$7=0,$F$32=0,$C$1&gt;6,C6=5),1,0)</f>
        <v>0</v>
      </c>
      <c r="T6" s="14">
        <f>IF(AND($D$7=1,$F$20=2,$G$31=1,$E$20&lt;1,$E$7=0,$F$32=0,$C$1&gt;6,C6=5),1,0)</f>
        <v>0</v>
      </c>
      <c r="U6" s="14">
        <f>IF(AND($D$7=2,$F$20&lt;2,$G$28=1,$E$7=0,$F$32=0,$C$1&gt;6,C6=5),1,0)</f>
        <v>0</v>
      </c>
      <c r="V6" s="14">
        <f>IF(AND($K$28=1,$U$28=1,$H$20=0,$J$20&lt;=$AB$28+1,C6=4),1,IF(AND($K$28=1,$U$28=1,$H$20=1,$H$20+$J$20&gt;$AB$28,$J$20=$AB$28,$AB$28&gt;0,C6=4),1,0))</f>
        <v>0</v>
      </c>
      <c r="W6" s="14">
        <f>IF(AND($K$28=1,$U$28=1,$H$20=2,$H$20+$J$20&lt;=$AB$28,C6=5),1,0)</f>
        <v>0</v>
      </c>
      <c r="X6" s="14">
        <f t="shared" si="5"/>
        <v>0</v>
      </c>
      <c r="AG6" s="16"/>
      <c r="AH6" s="16"/>
      <c r="AI6" s="16"/>
      <c r="AJ6" s="16"/>
      <c r="AK6" s="16"/>
      <c r="AL6" s="16"/>
      <c r="AM6" s="16"/>
    </row>
    <row r="7" spans="1:39" ht="15.75">
      <c r="A7" s="19" t="s">
        <v>61</v>
      </c>
      <c r="B7" s="10"/>
      <c r="C7" s="17"/>
      <c r="D7" s="22">
        <f>SUM(D3:D6)</f>
        <v>0</v>
      </c>
      <c r="E7" s="22">
        <f>SUM(E3:E6)</f>
        <v>0</v>
      </c>
      <c r="F7" s="22">
        <f>SUM(F3:F6)</f>
        <v>0</v>
      </c>
      <c r="G7" s="22">
        <f>SUM(G3:G6)</f>
        <v>4</v>
      </c>
      <c r="H7" s="14">
        <f>IF(C6=5,1,0)</f>
        <v>0</v>
      </c>
      <c r="J7" s="14">
        <f>IF(C6=4,1,0)</f>
        <v>0</v>
      </c>
      <c r="K7" s="14">
        <f>IF(C6=3,1,0)</f>
        <v>1</v>
      </c>
      <c r="L7" s="14">
        <f>IF(OR(C6=2,C6=1),1,0)</f>
        <v>0</v>
      </c>
      <c r="M7" s="14">
        <f t="shared" si="4"/>
        <v>1</v>
      </c>
      <c r="S7" s="14">
        <f>IF(AND($D$7=1,$F$20=2,$E$20&lt;2,$G$31=1,$E$7=0,$F$32=0,$C$1&gt;6,C7=5),1,0)</f>
        <v>0</v>
      </c>
      <c r="U7" s="14"/>
      <c r="X7" s="14"/>
      <c r="AG7" s="16"/>
      <c r="AH7" s="16"/>
      <c r="AI7" s="16"/>
      <c r="AJ7" s="16"/>
      <c r="AK7" s="16"/>
      <c r="AL7" s="16"/>
      <c r="AM7" s="16"/>
    </row>
    <row r="8" spans="1:39" ht="15.75">
      <c r="A8" s="8" t="s">
        <v>65</v>
      </c>
      <c r="B8" s="3">
        <f aca="true" t="shared" si="6" ref="B8:B19">IF(X8&gt;0,"*","")</f>
      </c>
      <c r="C8" s="18">
        <v>3</v>
      </c>
      <c r="D8" s="14">
        <f t="shared" si="0"/>
        <v>0</v>
      </c>
      <c r="E8" s="14">
        <f t="shared" si="1"/>
        <v>0</v>
      </c>
      <c r="F8" s="14">
        <f t="shared" si="2"/>
        <v>0</v>
      </c>
      <c r="G8" s="14">
        <f aca="true" t="shared" si="7" ref="G8:G19">IF(AND(C8&lt;4,C8&gt;0),1,0)</f>
        <v>1</v>
      </c>
      <c r="H8" s="14">
        <f aca="true" t="shared" si="8" ref="H8:H19">IF(C8=5,1,0)</f>
        <v>0</v>
      </c>
      <c r="J8" s="14">
        <f aca="true" t="shared" si="9" ref="J8:J19">IF(C8=4,1,0)</f>
        <v>0</v>
      </c>
      <c r="K8" s="14">
        <f>IF(C8=3,1,0)</f>
        <v>1</v>
      </c>
      <c r="L8" s="14">
        <f t="shared" si="3"/>
        <v>0</v>
      </c>
      <c r="M8" s="14">
        <f t="shared" si="4"/>
        <v>1</v>
      </c>
      <c r="O8" s="14">
        <f>IF(C8=5,1,0)</f>
        <v>0</v>
      </c>
      <c r="Q8" s="14">
        <f>IF(C8=6,1,0)</f>
        <v>0</v>
      </c>
      <c r="R8" s="14">
        <f aca="true" t="shared" si="10" ref="R8:R19">IF(AND($F$7=0,$F$20=2,$F$32=0,$C$1&gt;6,C8=5),1,0)</f>
        <v>0</v>
      </c>
      <c r="S8" s="14">
        <f aca="true" t="shared" si="11" ref="S8:S19">IF(AND($D$7=1,$G$28=1,$F$20=2,$F$32=0,$C$1&gt;6,C8=5),1,0)</f>
        <v>0</v>
      </c>
      <c r="T8" s="14">
        <f aca="true" t="shared" si="12" ref="T8:T19">IF(AND($F$7=0,$G$31=1,$F$20=3,$E$20&lt;2,$F$32=0,$C$1&gt;6,C8=5),1,0)</f>
        <v>0</v>
      </c>
      <c r="U8" s="14"/>
      <c r="V8" s="14">
        <f>IF(AND($K$28=1,$U$28=1,$H$20=0,$J$20&lt;=$AB$28+1,C8=4),1,IF(AND($K$28=1,$U$28=1,$H$20=1,$H$20+$J$20&gt;$AB$28,$J$20=$AB$28,$AB$28&gt;0,C8=4),1,0))</f>
        <v>0</v>
      </c>
      <c r="W8" s="14">
        <f>IF(AND($K$28=1,$U$28=1,$H$20=2,$H$20+$J$20&lt;=$AB$28,C8=5),1,0)</f>
        <v>0</v>
      </c>
      <c r="X8" s="14">
        <f t="shared" si="5"/>
        <v>0</v>
      </c>
      <c r="AG8" s="16"/>
      <c r="AH8" s="16"/>
      <c r="AI8" s="16"/>
      <c r="AJ8" s="16"/>
      <c r="AK8" s="16"/>
      <c r="AL8" s="16"/>
      <c r="AM8" s="16"/>
    </row>
    <row r="9" spans="1:39" ht="15.75">
      <c r="A9" s="8" t="s">
        <v>4</v>
      </c>
      <c r="B9" s="3">
        <f>IF(X9&gt;0,"*","")</f>
      </c>
      <c r="C9" s="18">
        <v>3</v>
      </c>
      <c r="D9" s="14">
        <f t="shared" si="0"/>
        <v>0</v>
      </c>
      <c r="E9" s="14">
        <f>IF(C9=6,1,0)</f>
        <v>0</v>
      </c>
      <c r="F9" s="14">
        <f>IF(OR(C9=5,C9=6),1,0)</f>
        <v>0</v>
      </c>
      <c r="G9" s="14">
        <f>IF(AND(C9&lt;4,C9&gt;0),1,0)</f>
        <v>1</v>
      </c>
      <c r="H9" s="14">
        <f>IF(C9=5,1,0)</f>
        <v>0</v>
      </c>
      <c r="J9" s="14">
        <f>IF(C9=4,1,0)</f>
        <v>0</v>
      </c>
      <c r="K9" s="14">
        <f>IF(C9=3,1,0)</f>
        <v>1</v>
      </c>
      <c r="L9" s="14">
        <f>IF(OR(C9=2,C9=1),1,0)</f>
        <v>0</v>
      </c>
      <c r="M9" s="14">
        <f>SUM(K9:L9)</f>
        <v>1</v>
      </c>
      <c r="R9" s="14">
        <f>IF(AND($F$7=0,$F$20=2,$F$32=0,$C$1&gt;6,C9=5),1,0)</f>
        <v>0</v>
      </c>
      <c r="S9" s="14">
        <f>IF(AND($D$7=1,$G$28=1,$F$20=2,$F$32=0,$C$1&gt;6,C9=5),1,0)</f>
        <v>0</v>
      </c>
      <c r="T9" s="14">
        <f>IF(AND($F$7=0,$G$31=1,$F$20=3,$E$20&lt;2,$F$32=0,$C$1&gt;6,C9=5),1,0)</f>
        <v>0</v>
      </c>
      <c r="U9" s="14"/>
      <c r="V9" s="14">
        <f aca="true" t="shared" si="13" ref="V9:V19">IF(AND($K$28=1,$U$28=1,$H$20=0,$J$20&lt;=$AB$28+1,C9=4),1,IF(AND($K$28=1,$U$28=1,$H$20=1,$H$20+$J$20&gt;$AB$28,$J$20=$AB$28,$AB$28&gt;0,C9=4),1,0))</f>
        <v>0</v>
      </c>
      <c r="W9" s="14">
        <f aca="true" t="shared" si="14" ref="W9:W19">IF(AND($K$28=1,$U$28=1,$H$20=2,$H$20+$J$20&lt;=$AB$28,C9=5),1,0)</f>
        <v>0</v>
      </c>
      <c r="X9" s="14">
        <f>SUM(R9:W9)</f>
        <v>0</v>
      </c>
      <c r="AG9" s="16"/>
      <c r="AH9" s="16"/>
      <c r="AI9" s="16"/>
      <c r="AJ9" s="16"/>
      <c r="AK9" s="16"/>
      <c r="AL9" s="16"/>
      <c r="AM9" s="16"/>
    </row>
    <row r="10" spans="1:39" ht="15.75">
      <c r="A10" s="8" t="s">
        <v>5</v>
      </c>
      <c r="B10" s="3">
        <f t="shared" si="6"/>
      </c>
      <c r="C10" s="18">
        <v>3</v>
      </c>
      <c r="D10" s="14">
        <f t="shared" si="0"/>
        <v>0</v>
      </c>
      <c r="E10" s="14">
        <f t="shared" si="1"/>
        <v>0</v>
      </c>
      <c r="F10" s="14">
        <f t="shared" si="2"/>
        <v>0</v>
      </c>
      <c r="G10" s="14">
        <f t="shared" si="7"/>
        <v>1</v>
      </c>
      <c r="H10" s="14">
        <f t="shared" si="8"/>
        <v>0</v>
      </c>
      <c r="J10" s="14">
        <f t="shared" si="9"/>
        <v>0</v>
      </c>
      <c r="K10" s="14">
        <f aca="true" t="shared" si="15" ref="K10:K19">IF(C10=3,1,0)</f>
        <v>1</v>
      </c>
      <c r="L10" s="14">
        <f t="shared" si="3"/>
        <v>0</v>
      </c>
      <c r="M10" s="14">
        <f t="shared" si="4"/>
        <v>1</v>
      </c>
      <c r="R10" s="14">
        <f t="shared" si="10"/>
        <v>0</v>
      </c>
      <c r="S10" s="14">
        <f t="shared" si="11"/>
        <v>0</v>
      </c>
      <c r="T10" s="14">
        <f t="shared" si="12"/>
        <v>0</v>
      </c>
      <c r="U10" s="14"/>
      <c r="V10" s="14">
        <f t="shared" si="13"/>
        <v>0</v>
      </c>
      <c r="W10" s="14">
        <f t="shared" si="14"/>
        <v>0</v>
      </c>
      <c r="X10" s="14">
        <f t="shared" si="5"/>
        <v>0</v>
      </c>
      <c r="AG10" s="16"/>
      <c r="AH10" s="16"/>
      <c r="AI10" s="16"/>
      <c r="AJ10" s="16"/>
      <c r="AK10" s="16"/>
      <c r="AL10" s="16"/>
      <c r="AM10" s="16"/>
    </row>
    <row r="11" spans="1:39" ht="15.75">
      <c r="A11" s="8" t="s">
        <v>6</v>
      </c>
      <c r="B11" s="3">
        <f t="shared" si="6"/>
      </c>
      <c r="C11" s="18">
        <v>3</v>
      </c>
      <c r="D11" s="14">
        <f t="shared" si="0"/>
        <v>0</v>
      </c>
      <c r="E11" s="14">
        <f t="shared" si="1"/>
        <v>0</v>
      </c>
      <c r="F11" s="14">
        <f t="shared" si="2"/>
        <v>0</v>
      </c>
      <c r="G11" s="14">
        <f t="shared" si="7"/>
        <v>1</v>
      </c>
      <c r="H11" s="14">
        <f t="shared" si="8"/>
        <v>0</v>
      </c>
      <c r="J11" s="14">
        <f t="shared" si="9"/>
        <v>0</v>
      </c>
      <c r="K11" s="14">
        <f t="shared" si="15"/>
        <v>1</v>
      </c>
      <c r="L11" s="14">
        <f t="shared" si="3"/>
        <v>0</v>
      </c>
      <c r="M11" s="14">
        <f t="shared" si="4"/>
        <v>1</v>
      </c>
      <c r="R11" s="14">
        <f t="shared" si="10"/>
        <v>0</v>
      </c>
      <c r="S11" s="14">
        <f t="shared" si="11"/>
        <v>0</v>
      </c>
      <c r="T11" s="14">
        <f t="shared" si="12"/>
        <v>0</v>
      </c>
      <c r="U11" s="14"/>
      <c r="V11" s="14">
        <f t="shared" si="13"/>
        <v>0</v>
      </c>
      <c r="W11" s="14">
        <f t="shared" si="14"/>
        <v>0</v>
      </c>
      <c r="X11" s="14">
        <f t="shared" si="5"/>
        <v>0</v>
      </c>
      <c r="AG11" s="16"/>
      <c r="AH11" s="16"/>
      <c r="AI11" s="16"/>
      <c r="AJ11" s="16"/>
      <c r="AK11" s="16"/>
      <c r="AL11" s="16"/>
      <c r="AM11" s="16"/>
    </row>
    <row r="12" spans="1:39" ht="15.75">
      <c r="A12" s="8" t="s">
        <v>7</v>
      </c>
      <c r="B12" s="3">
        <f t="shared" si="6"/>
      </c>
      <c r="C12" s="18">
        <v>3</v>
      </c>
      <c r="D12" s="14">
        <f t="shared" si="0"/>
        <v>0</v>
      </c>
      <c r="E12" s="14">
        <f t="shared" si="1"/>
        <v>0</v>
      </c>
      <c r="F12" s="14">
        <f t="shared" si="2"/>
        <v>0</v>
      </c>
      <c r="G12" s="14">
        <f t="shared" si="7"/>
        <v>1</v>
      </c>
      <c r="H12" s="14">
        <f t="shared" si="8"/>
        <v>0</v>
      </c>
      <c r="J12" s="14">
        <f t="shared" si="9"/>
        <v>0</v>
      </c>
      <c r="K12" s="14">
        <f t="shared" si="15"/>
        <v>1</v>
      </c>
      <c r="L12" s="14">
        <f t="shared" si="3"/>
        <v>0</v>
      </c>
      <c r="M12" s="14">
        <f t="shared" si="4"/>
        <v>1</v>
      </c>
      <c r="R12" s="14">
        <f t="shared" si="10"/>
        <v>0</v>
      </c>
      <c r="S12" s="14">
        <f t="shared" si="11"/>
        <v>0</v>
      </c>
      <c r="T12" s="14">
        <f t="shared" si="12"/>
        <v>0</v>
      </c>
      <c r="U12" s="14"/>
      <c r="V12" s="14">
        <f t="shared" si="13"/>
        <v>0</v>
      </c>
      <c r="W12" s="14">
        <f t="shared" si="14"/>
        <v>0</v>
      </c>
      <c r="X12" s="14">
        <f t="shared" si="5"/>
        <v>0</v>
      </c>
      <c r="AG12" s="16"/>
      <c r="AH12" s="16"/>
      <c r="AI12" s="16"/>
      <c r="AJ12" s="16"/>
      <c r="AK12" s="16"/>
      <c r="AL12" s="16"/>
      <c r="AM12" s="16"/>
    </row>
    <row r="13" spans="1:39" ht="15.75">
      <c r="A13" s="8" t="str">
        <f>IF(A6="Chemie","Chemie ist Hauptfach, daher hier keine Note eintragen. --&gt;","Chemie")</f>
        <v>Chemie</v>
      </c>
      <c r="B13" s="3">
        <f t="shared" si="6"/>
      </c>
      <c r="C13" s="18">
        <v>3</v>
      </c>
      <c r="D13" s="14">
        <f t="shared" si="0"/>
        <v>0</v>
      </c>
      <c r="E13" s="14">
        <f t="shared" si="1"/>
        <v>0</v>
      </c>
      <c r="F13" s="14">
        <f t="shared" si="2"/>
        <v>0</v>
      </c>
      <c r="G13" s="14">
        <f t="shared" si="7"/>
        <v>1</v>
      </c>
      <c r="H13" s="14">
        <f t="shared" si="8"/>
        <v>0</v>
      </c>
      <c r="J13" s="14">
        <f t="shared" si="9"/>
        <v>0</v>
      </c>
      <c r="K13" s="14">
        <f t="shared" si="15"/>
        <v>1</v>
      </c>
      <c r="L13" s="14">
        <f t="shared" si="3"/>
        <v>0</v>
      </c>
      <c r="M13" s="14">
        <f t="shared" si="4"/>
        <v>1</v>
      </c>
      <c r="R13" s="14">
        <f t="shared" si="10"/>
        <v>0</v>
      </c>
      <c r="S13" s="14">
        <f t="shared" si="11"/>
        <v>0</v>
      </c>
      <c r="T13" s="14">
        <f t="shared" si="12"/>
        <v>0</v>
      </c>
      <c r="U13" s="14"/>
      <c r="V13" s="14">
        <f t="shared" si="13"/>
        <v>0</v>
      </c>
      <c r="W13" s="14">
        <f t="shared" si="14"/>
        <v>0</v>
      </c>
      <c r="X13" s="14">
        <f t="shared" si="5"/>
        <v>0</v>
      </c>
      <c r="AG13" s="16"/>
      <c r="AH13" s="16"/>
      <c r="AI13" s="16"/>
      <c r="AJ13" s="16"/>
      <c r="AK13" s="16"/>
      <c r="AL13" s="16"/>
      <c r="AM13" s="16"/>
    </row>
    <row r="14" spans="1:39" ht="15.75">
      <c r="A14" s="8" t="str">
        <f>IF(A6="Biologie","Biologie ist Hauptfach, daher hier keine Note eintragen. --&gt;","Biologie")</f>
        <v>Biologie</v>
      </c>
      <c r="B14" s="3">
        <f t="shared" si="6"/>
      </c>
      <c r="C14" s="18">
        <v>3</v>
      </c>
      <c r="D14" s="14">
        <f t="shared" si="0"/>
        <v>0</v>
      </c>
      <c r="E14" s="14">
        <f t="shared" si="1"/>
        <v>0</v>
      </c>
      <c r="F14" s="14">
        <f t="shared" si="2"/>
        <v>0</v>
      </c>
      <c r="G14" s="14">
        <f t="shared" si="7"/>
        <v>1</v>
      </c>
      <c r="H14" s="14">
        <f t="shared" si="8"/>
        <v>0</v>
      </c>
      <c r="J14" s="14">
        <f t="shared" si="9"/>
        <v>0</v>
      </c>
      <c r="K14" s="14">
        <f t="shared" si="15"/>
        <v>1</v>
      </c>
      <c r="L14" s="14">
        <f t="shared" si="3"/>
        <v>0</v>
      </c>
      <c r="M14" s="14">
        <f t="shared" si="4"/>
        <v>1</v>
      </c>
      <c r="R14" s="14">
        <f t="shared" si="10"/>
        <v>0</v>
      </c>
      <c r="S14" s="14">
        <f t="shared" si="11"/>
        <v>0</v>
      </c>
      <c r="T14" s="14">
        <f t="shared" si="12"/>
        <v>0</v>
      </c>
      <c r="U14" s="14"/>
      <c r="V14" s="14">
        <f t="shared" si="13"/>
        <v>0</v>
      </c>
      <c r="W14" s="14">
        <f t="shared" si="14"/>
        <v>0</v>
      </c>
      <c r="X14" s="14">
        <f t="shared" si="5"/>
        <v>0</v>
      </c>
      <c r="AG14" s="16"/>
      <c r="AH14" s="16"/>
      <c r="AI14" s="16"/>
      <c r="AJ14" s="16"/>
      <c r="AK14" s="16"/>
      <c r="AL14" s="16"/>
      <c r="AM14" s="16"/>
    </row>
    <row r="15" spans="1:39" ht="15.75">
      <c r="A15" s="8" t="s">
        <v>8</v>
      </c>
      <c r="B15" s="3">
        <f t="shared" si="6"/>
      </c>
      <c r="C15" s="18">
        <v>3</v>
      </c>
      <c r="D15" s="14">
        <f t="shared" si="0"/>
        <v>0</v>
      </c>
      <c r="E15" s="14">
        <f t="shared" si="1"/>
        <v>0</v>
      </c>
      <c r="F15" s="14">
        <f t="shared" si="2"/>
        <v>0</v>
      </c>
      <c r="G15" s="14">
        <f t="shared" si="7"/>
        <v>1</v>
      </c>
      <c r="H15" s="14">
        <f t="shared" si="8"/>
        <v>0</v>
      </c>
      <c r="J15" s="14">
        <f t="shared" si="9"/>
        <v>0</v>
      </c>
      <c r="K15" s="14">
        <f t="shared" si="15"/>
        <v>1</v>
      </c>
      <c r="L15" s="14">
        <f t="shared" si="3"/>
        <v>0</v>
      </c>
      <c r="M15" s="14">
        <f t="shared" si="4"/>
        <v>1</v>
      </c>
      <c r="O15" s="14">
        <f>IF(C15=5,1,0)</f>
        <v>0</v>
      </c>
      <c r="Q15" s="14">
        <f>IF(C15=6,1,0)</f>
        <v>0</v>
      </c>
      <c r="R15" s="14">
        <f t="shared" si="10"/>
        <v>0</v>
      </c>
      <c r="S15" s="14">
        <f t="shared" si="11"/>
        <v>0</v>
      </c>
      <c r="T15" s="14">
        <f t="shared" si="12"/>
        <v>0</v>
      </c>
      <c r="U15" s="14"/>
      <c r="V15" s="14">
        <f t="shared" si="13"/>
        <v>0</v>
      </c>
      <c r="W15" s="14">
        <f t="shared" si="14"/>
        <v>0</v>
      </c>
      <c r="X15" s="14">
        <f t="shared" si="5"/>
        <v>0</v>
      </c>
      <c r="AG15" s="16"/>
      <c r="AH15" s="16"/>
      <c r="AI15" s="16"/>
      <c r="AJ15" s="16"/>
      <c r="AK15" s="16"/>
      <c r="AL15" s="16"/>
      <c r="AM15" s="16"/>
    </row>
    <row r="16" spans="1:39" ht="15.75">
      <c r="A16" s="8" t="s">
        <v>9</v>
      </c>
      <c r="B16" s="3">
        <f t="shared" si="6"/>
      </c>
      <c r="C16" s="18">
        <v>3</v>
      </c>
      <c r="D16" s="14">
        <f t="shared" si="0"/>
        <v>0</v>
      </c>
      <c r="E16" s="14">
        <f t="shared" si="1"/>
        <v>0</v>
      </c>
      <c r="F16" s="14">
        <f t="shared" si="2"/>
        <v>0</v>
      </c>
      <c r="G16" s="14">
        <f t="shared" si="7"/>
        <v>1</v>
      </c>
      <c r="H16" s="14">
        <f t="shared" si="8"/>
        <v>0</v>
      </c>
      <c r="J16" s="14">
        <f t="shared" si="9"/>
        <v>0</v>
      </c>
      <c r="K16" s="14">
        <f t="shared" si="15"/>
        <v>1</v>
      </c>
      <c r="L16" s="14">
        <f t="shared" si="3"/>
        <v>0</v>
      </c>
      <c r="M16" s="14">
        <f t="shared" si="4"/>
        <v>1</v>
      </c>
      <c r="O16" s="14">
        <f>IF(C16=5,1,0)</f>
        <v>0</v>
      </c>
      <c r="Q16" s="14">
        <f>IF(C16=6,1,0)</f>
        <v>0</v>
      </c>
      <c r="R16" s="14">
        <f t="shared" si="10"/>
        <v>0</v>
      </c>
      <c r="S16" s="14">
        <f t="shared" si="11"/>
        <v>0</v>
      </c>
      <c r="T16" s="14">
        <f t="shared" si="12"/>
        <v>0</v>
      </c>
      <c r="U16" s="14"/>
      <c r="V16" s="14">
        <f t="shared" si="13"/>
        <v>0</v>
      </c>
      <c r="W16" s="14">
        <f t="shared" si="14"/>
        <v>0</v>
      </c>
      <c r="X16" s="14">
        <f t="shared" si="5"/>
        <v>0</v>
      </c>
      <c r="AG16" s="16"/>
      <c r="AH16" s="16"/>
      <c r="AI16" s="16"/>
      <c r="AJ16" s="16"/>
      <c r="AK16" s="16"/>
      <c r="AL16" s="16"/>
      <c r="AM16" s="16"/>
    </row>
    <row r="17" spans="1:39" ht="15.75">
      <c r="A17" s="8" t="s">
        <v>10</v>
      </c>
      <c r="B17" s="3">
        <f t="shared" si="6"/>
      </c>
      <c r="C17" s="18">
        <v>3</v>
      </c>
      <c r="D17" s="14">
        <f t="shared" si="0"/>
        <v>0</v>
      </c>
      <c r="E17" s="14">
        <f t="shared" si="1"/>
        <v>0</v>
      </c>
      <c r="F17" s="14">
        <f t="shared" si="2"/>
        <v>0</v>
      </c>
      <c r="G17" s="14">
        <f t="shared" si="7"/>
        <v>1</v>
      </c>
      <c r="H17" s="14">
        <f t="shared" si="8"/>
        <v>0</v>
      </c>
      <c r="J17" s="14">
        <f t="shared" si="9"/>
        <v>0</v>
      </c>
      <c r="K17" s="14">
        <f t="shared" si="15"/>
        <v>1</v>
      </c>
      <c r="L17" s="14">
        <f t="shared" si="3"/>
        <v>0</v>
      </c>
      <c r="M17" s="14">
        <f t="shared" si="4"/>
        <v>1</v>
      </c>
      <c r="O17" s="14">
        <f>IF(C17=5,1,0)</f>
        <v>0</v>
      </c>
      <c r="Q17" s="14">
        <f>IF(C17=6,1,0)</f>
        <v>0</v>
      </c>
      <c r="R17" s="14">
        <f t="shared" si="10"/>
        <v>0</v>
      </c>
      <c r="S17" s="14">
        <f t="shared" si="11"/>
        <v>0</v>
      </c>
      <c r="T17" s="14">
        <f t="shared" si="12"/>
        <v>0</v>
      </c>
      <c r="U17" s="14"/>
      <c r="V17" s="14">
        <f t="shared" si="13"/>
        <v>0</v>
      </c>
      <c r="W17" s="14">
        <f t="shared" si="14"/>
        <v>0</v>
      </c>
      <c r="X17" s="14">
        <f t="shared" si="5"/>
        <v>0</v>
      </c>
      <c r="AG17" s="16"/>
      <c r="AH17" s="16"/>
      <c r="AI17" s="16"/>
      <c r="AJ17" s="16"/>
      <c r="AK17" s="16"/>
      <c r="AL17" s="16"/>
      <c r="AM17" s="16"/>
    </row>
    <row r="18" spans="1:39" ht="15.75">
      <c r="A18" s="8" t="s">
        <v>11</v>
      </c>
      <c r="B18" s="3">
        <f t="shared" si="6"/>
      </c>
      <c r="C18" s="18" t="s">
        <v>22</v>
      </c>
      <c r="D18" s="14">
        <f t="shared" si="0"/>
        <v>0</v>
      </c>
      <c r="E18" s="14">
        <f t="shared" si="1"/>
        <v>0</v>
      </c>
      <c r="F18" s="14">
        <f t="shared" si="2"/>
        <v>0</v>
      </c>
      <c r="G18" s="14">
        <f t="shared" si="7"/>
        <v>0</v>
      </c>
      <c r="H18" s="14">
        <f t="shared" si="8"/>
        <v>0</v>
      </c>
      <c r="J18" s="14">
        <f t="shared" si="9"/>
        <v>0</v>
      </c>
      <c r="K18" s="14">
        <f t="shared" si="15"/>
        <v>0</v>
      </c>
      <c r="L18" s="14">
        <f t="shared" si="3"/>
        <v>0</v>
      </c>
      <c r="M18" s="14">
        <f t="shared" si="4"/>
        <v>0</v>
      </c>
      <c r="O18" s="14">
        <f>IF(C18=5,1,0)</f>
        <v>0</v>
      </c>
      <c r="Q18" s="14">
        <f>IF(C18=6,1,0)</f>
        <v>0</v>
      </c>
      <c r="R18" s="14">
        <f t="shared" si="10"/>
        <v>0</v>
      </c>
      <c r="S18" s="14">
        <f t="shared" si="11"/>
        <v>0</v>
      </c>
      <c r="T18" s="14">
        <f t="shared" si="12"/>
        <v>0</v>
      </c>
      <c r="U18" s="14"/>
      <c r="V18" s="14">
        <f t="shared" si="13"/>
        <v>0</v>
      </c>
      <c r="W18" s="14">
        <f t="shared" si="14"/>
        <v>0</v>
      </c>
      <c r="X18" s="14">
        <f t="shared" si="5"/>
        <v>0</v>
      </c>
      <c r="AG18" s="16"/>
      <c r="AH18" s="16"/>
      <c r="AI18" s="16"/>
      <c r="AJ18" s="16"/>
      <c r="AK18" s="16"/>
      <c r="AL18" s="16"/>
      <c r="AM18" s="16"/>
    </row>
    <row r="19" spans="1:39" ht="15.75">
      <c r="A19" s="8" t="str">
        <f>IF(C1&gt;8,"Wahlpflicht-AG","Wahlpflicht-AG erst ab Kl. 9, daher hier keine Note eintragen. --&gt;")</f>
        <v>Wahlpflicht-AG</v>
      </c>
      <c r="B19" s="3">
        <f t="shared" si="6"/>
      </c>
      <c r="C19" s="18">
        <v>3</v>
      </c>
      <c r="D19" s="14">
        <f t="shared" si="0"/>
        <v>0</v>
      </c>
      <c r="E19" s="14">
        <f t="shared" si="1"/>
        <v>0</v>
      </c>
      <c r="F19" s="14">
        <f t="shared" si="2"/>
        <v>0</v>
      </c>
      <c r="G19" s="14">
        <f t="shared" si="7"/>
        <v>1</v>
      </c>
      <c r="H19" s="14">
        <f t="shared" si="8"/>
        <v>0</v>
      </c>
      <c r="J19" s="14">
        <f t="shared" si="9"/>
        <v>0</v>
      </c>
      <c r="K19" s="14">
        <f t="shared" si="15"/>
        <v>1</v>
      </c>
      <c r="L19" s="14">
        <f t="shared" si="3"/>
        <v>0</v>
      </c>
      <c r="M19" s="14">
        <f t="shared" si="4"/>
        <v>1</v>
      </c>
      <c r="O19" s="14">
        <f>IF(C19=5,1,0)</f>
        <v>0</v>
      </c>
      <c r="Q19" s="14">
        <f>IF(C19=6,1,0)</f>
        <v>0</v>
      </c>
      <c r="R19" s="14">
        <f t="shared" si="10"/>
        <v>0</v>
      </c>
      <c r="S19" s="14">
        <f t="shared" si="11"/>
        <v>0</v>
      </c>
      <c r="T19" s="14">
        <f t="shared" si="12"/>
        <v>0</v>
      </c>
      <c r="U19" s="14"/>
      <c r="V19" s="14">
        <f t="shared" si="13"/>
        <v>0</v>
      </c>
      <c r="W19" s="14">
        <f t="shared" si="14"/>
        <v>0</v>
      </c>
      <c r="X19" s="14">
        <f t="shared" si="5"/>
        <v>0</v>
      </c>
      <c r="AG19" s="16"/>
      <c r="AH19" s="16"/>
      <c r="AI19" s="16"/>
      <c r="AJ19" s="16"/>
      <c r="AK19" s="16"/>
      <c r="AL19" s="16"/>
      <c r="AM19" s="16"/>
    </row>
    <row r="20" spans="1:39" ht="18.75">
      <c r="A20" s="36" t="str">
        <f>$F$33</f>
        <v>Fachoberschulreife mit Qualifikation</v>
      </c>
      <c r="B20" s="37"/>
      <c r="C20" s="38"/>
      <c r="D20" s="22">
        <f>SUM(D8:D19)</f>
        <v>0</v>
      </c>
      <c r="E20" s="22">
        <f>SUM(E8:E19)</f>
        <v>0</v>
      </c>
      <c r="F20" s="22">
        <f>SUM(F8:F19)</f>
        <v>0</v>
      </c>
      <c r="G20" s="22">
        <f>SUM(G8:G19)</f>
        <v>11</v>
      </c>
      <c r="H20" s="22">
        <f>SUM(H7:H19)</f>
        <v>0</v>
      </c>
      <c r="I20" s="22"/>
      <c r="J20" s="22">
        <f>SUM(J7:J19)</f>
        <v>0</v>
      </c>
      <c r="K20" s="22">
        <f>SUM(K7:K19)</f>
        <v>12</v>
      </c>
      <c r="L20" s="22">
        <f>SUM(L7:L19)</f>
        <v>0</v>
      </c>
      <c r="M20" s="22">
        <f>SUM(M7:M19)</f>
        <v>12</v>
      </c>
      <c r="R20" s="22"/>
      <c r="S20" s="22"/>
      <c r="T20" s="22"/>
      <c r="U20" s="22"/>
      <c r="X20" s="22">
        <f>SUM(X3:X19)</f>
        <v>0</v>
      </c>
      <c r="AG20" s="16"/>
      <c r="AH20" s="16"/>
      <c r="AI20" s="16"/>
      <c r="AJ20" s="16"/>
      <c r="AK20" s="16"/>
      <c r="AL20" s="16"/>
      <c r="AM20" s="16"/>
    </row>
    <row r="21" spans="1:39" ht="15.75">
      <c r="A21" s="39">
        <f>$F$34</f>
      </c>
      <c r="B21" s="40"/>
      <c r="C21" s="41"/>
      <c r="D21" s="22"/>
      <c r="E21" s="22">
        <f>E20+E7</f>
        <v>0</v>
      </c>
      <c r="F21" s="22">
        <f>F20+F7</f>
        <v>0</v>
      </c>
      <c r="G21" s="22">
        <f>G20+G7</f>
        <v>15</v>
      </c>
      <c r="H21" s="22"/>
      <c r="I21" s="22"/>
      <c r="J21" s="22">
        <f>J20+J6</f>
        <v>0</v>
      </c>
      <c r="K21" s="22"/>
      <c r="L21" s="22">
        <f>L20+L6</f>
        <v>0</v>
      </c>
      <c r="M21" s="22"/>
      <c r="N21" s="22"/>
      <c r="O21" s="22"/>
      <c r="P21" s="22"/>
      <c r="Q21" s="22"/>
      <c r="R21" s="22"/>
      <c r="S21" s="22"/>
      <c r="T21" s="22"/>
      <c r="AG21" s="16"/>
      <c r="AH21" s="16"/>
      <c r="AI21" s="16"/>
      <c r="AJ21" s="16"/>
      <c r="AK21" s="16"/>
      <c r="AL21" s="16"/>
      <c r="AM21" s="16"/>
    </row>
    <row r="22" spans="1:39" ht="15.75" customHeight="1">
      <c r="A22" s="4">
        <f>IF(AND($C$1=10,$F$32=0),"Lernbereich Naturwissenschaften (Ph/Ch/Bi)","")</f>
      </c>
      <c r="B22" s="5"/>
      <c r="C22" s="15"/>
      <c r="N22" s="14">
        <f>IF(OR(C22=5,C22="",C22="nicht erteilt"),1,0)</f>
        <v>1</v>
      </c>
      <c r="P22" s="14">
        <f>IF(OR(C22=5,C22="",C22="nicht erteilt"),1,0)</f>
        <v>1</v>
      </c>
      <c r="AG22" s="16"/>
      <c r="AH22" s="16"/>
      <c r="AI22" s="16"/>
      <c r="AJ22" s="16"/>
      <c r="AK22" s="16"/>
      <c r="AL22" s="16"/>
      <c r="AM22" s="16"/>
    </row>
    <row r="23" spans="1:39" ht="15.75">
      <c r="A23" s="6">
        <f>IF(AND($C$1=10,$F$32=0),"Lernbereich Gesellschaftslehre (Ge/Ek/Ph)","")</f>
      </c>
      <c r="B23" s="5"/>
      <c r="C23" s="15"/>
      <c r="N23" s="14">
        <f>IF(OR(C23=5,C23="",C23="nicht erteilt"),1,0)</f>
        <v>1</v>
      </c>
      <c r="P23" s="14">
        <f>IF(OR(C23=5,C23="",C23="nicht erteilt"),1,0)</f>
        <v>1</v>
      </c>
      <c r="AG23" s="16"/>
      <c r="AH23" s="16"/>
      <c r="AI23" s="16"/>
      <c r="AJ23" s="16"/>
      <c r="AK23" s="16"/>
      <c r="AL23" s="16"/>
      <c r="AM23" s="16"/>
    </row>
    <row r="24" spans="1:39" ht="15.75" customHeight="1">
      <c r="A24" s="42">
        <f>IF(AND($C$1=10,$F$32=0),"'Hauptschulabschlusses Kl. 10' nur mit Lernbereichsnoten möglich.","")</f>
      </c>
      <c r="B24" s="42"/>
      <c r="C24" s="42"/>
      <c r="N24" s="22">
        <f>SUM(N3:N23)</f>
        <v>2</v>
      </c>
      <c r="O24" s="22">
        <f>SUM(O3:O23)</f>
        <v>0</v>
      </c>
      <c r="P24" s="22">
        <f>SUM(P3:P23)</f>
        <v>2</v>
      </c>
      <c r="Q24" s="22">
        <f>SUM(Q3:Q23)</f>
        <v>0</v>
      </c>
      <c r="AG24" s="16"/>
      <c r="AH24" s="16"/>
      <c r="AI24" s="16"/>
      <c r="AJ24" s="16"/>
      <c r="AK24" s="16"/>
      <c r="AL24" s="16"/>
      <c r="AM24" s="16"/>
    </row>
    <row r="25" spans="1:39" ht="15.75">
      <c r="A25" s="35" t="s">
        <v>72</v>
      </c>
      <c r="B25" s="35"/>
      <c r="C25" s="35"/>
      <c r="D25" s="23"/>
      <c r="E25" s="23"/>
      <c r="F25" s="23"/>
      <c r="G25" s="23"/>
      <c r="H25" s="23"/>
      <c r="AG25" s="16"/>
      <c r="AH25" s="16"/>
      <c r="AI25" s="16"/>
      <c r="AJ25" s="16"/>
      <c r="AK25" s="16"/>
      <c r="AL25" s="16"/>
      <c r="AM25" s="16"/>
    </row>
    <row r="26" spans="5:39" ht="15.75">
      <c r="E26" s="24" t="s">
        <v>15</v>
      </c>
      <c r="F26" s="24" t="s">
        <v>23</v>
      </c>
      <c r="G26" s="24" t="s">
        <v>14</v>
      </c>
      <c r="H26" s="24"/>
      <c r="I26" s="24"/>
      <c r="J26" s="25" t="s">
        <v>31</v>
      </c>
      <c r="K26" s="21" t="s">
        <v>41</v>
      </c>
      <c r="L26" s="21" t="s">
        <v>42</v>
      </c>
      <c r="M26" s="21" t="s">
        <v>43</v>
      </c>
      <c r="N26" s="21" t="s">
        <v>44</v>
      </c>
      <c r="O26" s="21" t="s">
        <v>45</v>
      </c>
      <c r="P26" s="21" t="s">
        <v>47</v>
      </c>
      <c r="Q26" s="21" t="s">
        <v>46</v>
      </c>
      <c r="R26" s="21" t="s">
        <v>62</v>
      </c>
      <c r="S26" s="21" t="s">
        <v>48</v>
      </c>
      <c r="T26" s="21" t="s">
        <v>49</v>
      </c>
      <c r="AG26" s="16"/>
      <c r="AH26" s="16"/>
      <c r="AI26" s="16"/>
      <c r="AJ26" s="16"/>
      <c r="AK26" s="16"/>
      <c r="AL26" s="16"/>
      <c r="AM26" s="16"/>
    </row>
    <row r="27" spans="5:39" ht="15.75">
      <c r="E27" s="26" t="s">
        <v>26</v>
      </c>
      <c r="F27" s="27">
        <f>IF($F$21&lt;1,1,0)</f>
        <v>1</v>
      </c>
      <c r="G27" s="27"/>
      <c r="H27" s="27"/>
      <c r="I27" s="27"/>
      <c r="J27" s="27" t="s">
        <v>35</v>
      </c>
      <c r="K27" s="14">
        <f>IF(AND($C$1=10,SUM($L$27:$O$27)=4),1,0)</f>
        <v>1</v>
      </c>
      <c r="L27" s="27">
        <f>IF(OR($M$6=3,AND($J$6=1,$K$6=0,$L$6=2),AND($J$6=1,$K$6=1,$L$6=1)),1,0)</f>
        <v>1</v>
      </c>
      <c r="M27" s="14">
        <f>IF($E$21=0,1,0)</f>
        <v>1</v>
      </c>
      <c r="N27" s="14">
        <f>IF(AND($H$6=0,$H$20&lt;2),1,0)</f>
        <v>1</v>
      </c>
      <c r="O27" s="14">
        <f>IF(OR($P$27=1,$Q$27=1),1,0)</f>
        <v>1</v>
      </c>
      <c r="P27" s="14">
        <f>IF($M$20=COUNT($C$6:$C$19),1,0)</f>
        <v>1</v>
      </c>
      <c r="Q27" s="14">
        <f>IF(AND($T$27=1,$S$27&lt;=$R$27),1,0)</f>
        <v>1</v>
      </c>
      <c r="R27" s="14">
        <f>IF($J$6=1,$L$21-1,$L$21)</f>
        <v>0</v>
      </c>
      <c r="S27" s="14">
        <f>IF($H$20=1,$J$20+1,$J$20)</f>
        <v>0</v>
      </c>
      <c r="T27" s="14">
        <f>IF($S$27&lt;4,1,0)</f>
        <v>1</v>
      </c>
      <c r="U27" s="21" t="s">
        <v>59</v>
      </c>
      <c r="V27" s="21" t="s">
        <v>42</v>
      </c>
      <c r="W27" s="21" t="s">
        <v>43</v>
      </c>
      <c r="X27" s="21" t="s">
        <v>44</v>
      </c>
      <c r="Y27" s="21" t="s">
        <v>45</v>
      </c>
      <c r="Z27" s="21" t="s">
        <v>47</v>
      </c>
      <c r="AA27" s="21" t="s">
        <v>67</v>
      </c>
      <c r="AB27" s="21" t="s">
        <v>68</v>
      </c>
      <c r="AC27" s="21" t="s">
        <v>48</v>
      </c>
      <c r="AD27" s="21" t="s">
        <v>66</v>
      </c>
      <c r="AG27" s="16"/>
      <c r="AH27" s="16"/>
      <c r="AI27" s="16"/>
      <c r="AJ27" s="16"/>
      <c r="AK27" s="16"/>
      <c r="AL27" s="16"/>
      <c r="AM27" s="16"/>
    </row>
    <row r="28" spans="5:39" ht="15.75">
      <c r="E28" s="26" t="s">
        <v>27</v>
      </c>
      <c r="F28" s="27">
        <f>IF(AND($D$7=1,$F$7=1,$G$28=1,$F$20=0),1,0)</f>
        <v>0</v>
      </c>
      <c r="G28" s="27">
        <f>IF(AND($G$7&gt;0,$E$7=0),1,0)</f>
        <v>1</v>
      </c>
      <c r="H28" s="27"/>
      <c r="I28" s="27"/>
      <c r="J28" s="27" t="s">
        <v>36</v>
      </c>
      <c r="K28" s="27">
        <f>IF(AND($C$1=10,$K$27&lt;1,$F$32=1),1,0)</f>
        <v>0</v>
      </c>
      <c r="U28" s="14">
        <f>IF(AND(SUM($V$28:$Y$28)=4,$H$20+$J$20&lt;5),IF(AND($H$20=0,$J$20&gt;4),0,1),0)</f>
        <v>1</v>
      </c>
      <c r="V28" s="27">
        <f>$L$27</f>
        <v>1</v>
      </c>
      <c r="W28" s="14">
        <f>$M$27</f>
        <v>1</v>
      </c>
      <c r="X28" s="14">
        <f>IF(AND($H$20&lt;3,$L$21&gt;=$H$20),IF(AND($H$20=2,$J$20&gt;1),0,1),0)</f>
        <v>1</v>
      </c>
      <c r="Y28" s="14">
        <f>IF(OR($Z$28=1,$AA$28=1),1,0)</f>
        <v>1</v>
      </c>
      <c r="Z28" s="14">
        <f>IF(AND($M$20=COUNT($C$6:$C$19)-1,$H$20&lt;1),1,0)</f>
        <v>0</v>
      </c>
      <c r="AA28" s="14">
        <f>IF(AND($AD$28=1,$J$20&lt;=$AB$28+1),1,0)</f>
        <v>1</v>
      </c>
      <c r="AB28" s="14">
        <f>IF($J$6=1,$L$21-1,$L$21)</f>
        <v>0</v>
      </c>
      <c r="AC28" s="14">
        <f>IF($H$20&lt;3,$J$20+$H$20,99)</f>
        <v>0</v>
      </c>
      <c r="AD28" s="14">
        <f>IF($AC$28&lt;5,1,0)</f>
        <v>1</v>
      </c>
      <c r="AG28" s="16"/>
      <c r="AH28" s="16"/>
      <c r="AI28" s="16"/>
      <c r="AJ28" s="16"/>
      <c r="AK28" s="16"/>
      <c r="AL28" s="16"/>
      <c r="AM28" s="16"/>
    </row>
    <row r="29" spans="5:21" ht="15.75">
      <c r="E29" s="26" t="s">
        <v>28</v>
      </c>
      <c r="F29" s="27">
        <f>IF(AND($D$7=1,$E$7=0,$G$29=1,$F$20=1),1,0)</f>
        <v>0</v>
      </c>
      <c r="G29" s="27">
        <f>G28</f>
        <v>1</v>
      </c>
      <c r="H29" s="27"/>
      <c r="I29" s="27"/>
      <c r="L29" s="21" t="s">
        <v>55</v>
      </c>
      <c r="M29" s="21" t="s">
        <v>57</v>
      </c>
      <c r="N29" s="21" t="s">
        <v>54</v>
      </c>
      <c r="O29" s="21" t="s">
        <v>53</v>
      </c>
      <c r="P29" s="21" t="s">
        <v>56</v>
      </c>
      <c r="Q29" s="21" t="s">
        <v>53</v>
      </c>
      <c r="U29" s="28" t="s">
        <v>63</v>
      </c>
    </row>
    <row r="30" spans="5:21" ht="15.75">
      <c r="E30" s="26" t="s">
        <v>29</v>
      </c>
      <c r="F30" s="27">
        <f>IF(AND($F$7=0,$F$20=1),1,0)</f>
        <v>0</v>
      </c>
      <c r="G30" s="27"/>
      <c r="H30" s="27"/>
      <c r="I30" s="27"/>
      <c r="J30" s="27" t="s">
        <v>37</v>
      </c>
      <c r="K30" s="14" t="b">
        <f>IF(AND($K$28=0,$K$27=0),IF(OR($L$30=1,$M$30=1),IF($C$1=10,1,0)))</f>
        <v>0</v>
      </c>
      <c r="L30" s="14">
        <f>IF(AND($N$30=1,$O$30=1),1,0)</f>
        <v>0</v>
      </c>
      <c r="M30" s="14">
        <f>IF(AND($P$30=1,$Q$30=1),1,0)</f>
        <v>0</v>
      </c>
      <c r="N30" s="27">
        <f>IF(AND($N$24&lt;2,$P$24=0),1,0)</f>
        <v>0</v>
      </c>
      <c r="O30" s="14">
        <f>IF(OR($O$24&lt;2,$Q$24&lt;2),IF($O$24+$Q$24&lt;2,1,0),0)</f>
        <v>1</v>
      </c>
      <c r="P30" s="27">
        <f>IF(AND($N$24=0,$P$24=0),1,0)</f>
        <v>0</v>
      </c>
      <c r="Q30" s="14">
        <f>IF(AND($O$24&lt;2,$Q$24&lt;2),1,IF(AND($O$24&lt;3,$Q$24=0),1,0))</f>
        <v>1</v>
      </c>
      <c r="U30" s="14">
        <f>IF(AND($D$7=2,$F$20&lt;2,$G$28=1,$E$7=0,$F$32=0,$C$1=10,$C$1&gt;6),1,0)</f>
        <v>0</v>
      </c>
    </row>
    <row r="31" spans="5:13" ht="15.75">
      <c r="E31" s="26" t="s">
        <v>30</v>
      </c>
      <c r="F31" s="27">
        <f>IF(AND($D$20=2,$E$20=0,$G$31=1,$F$7=0),1,IF(AND($D$20=1,$E$20=1,$G$31=1,$F$7=0),1,0))</f>
        <v>0</v>
      </c>
      <c r="G31" s="27">
        <f>IF(AND($G$21&gt;0,$E$7=0),1,0)</f>
        <v>1</v>
      </c>
      <c r="H31" s="27"/>
      <c r="I31" s="27"/>
      <c r="J31" s="27" t="s">
        <v>38</v>
      </c>
      <c r="K31" s="14">
        <f>IF(AND($C$1=10,$K$30=0,$K$28=0,$K$27=0),1,0)</f>
        <v>0</v>
      </c>
      <c r="L31" s="27"/>
      <c r="M31" s="27"/>
    </row>
    <row r="32" spans="5:13" ht="15.75">
      <c r="E32" s="29" t="s">
        <v>16</v>
      </c>
      <c r="F32" s="30">
        <f>SUM(F27:F31)</f>
        <v>1</v>
      </c>
      <c r="G32" s="27"/>
      <c r="K32" s="27"/>
      <c r="L32" s="27"/>
      <c r="M32" s="27"/>
    </row>
    <row r="33" spans="5:10" ht="15.75">
      <c r="E33" s="31" t="s">
        <v>69</v>
      </c>
      <c r="F33" s="14" t="str">
        <f>IF($C$1=10,$J$33,IF(OR($C$1=5,$F$32&gt;0),"versetzt","nicht versetzt"))</f>
        <v>Fachoberschulreife mit Qualifikation</v>
      </c>
      <c r="H33" s="14" t="s">
        <v>50</v>
      </c>
      <c r="J33" s="32" t="str">
        <f>IF($K$27=1,"Fachoberschulreife mit Qualifikation",IF($K$28=1,"Fachoberschulreife",IF($K$30=1,"Hauptschulabschluss nach Klasse 10","Hauptschulabschluss")))</f>
        <v>Fachoberschulreife mit Qualifikation</v>
      </c>
    </row>
    <row r="34" spans="5:8" ht="15.75">
      <c r="E34" s="31" t="s">
        <v>70</v>
      </c>
      <c r="F34" s="34">
        <f>IF($X$20&gt;0,"Nachprüfung in einem der mit * markierten Fächer möglich",IF(OR(AND($C$1&gt;5,$C$1&lt;10,$F$32=1),AND($C$1=10,$K$27=1)),"",IF($C$1&gt;5,"keine Nachprüfung möglich","automatischer Übergang in die Jahrgangsstufe 6")))</f>
      </c>
      <c r="G34" s="34"/>
      <c r="H34" s="34"/>
    </row>
    <row r="35" spans="4:31" ht="15.75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16"/>
      <c r="V35" s="33"/>
      <c r="W35" s="16"/>
      <c r="X35" s="16"/>
      <c r="Y35" s="16"/>
      <c r="Z35" s="16"/>
      <c r="AA35" s="16"/>
      <c r="AB35" s="16"/>
      <c r="AC35" s="16"/>
      <c r="AD35" s="16"/>
      <c r="AE35" s="16"/>
    </row>
    <row r="36" spans="4:31" ht="15.75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16"/>
      <c r="V36" s="33"/>
      <c r="W36" s="16"/>
      <c r="X36" s="16"/>
      <c r="Y36" s="16"/>
      <c r="Z36" s="16"/>
      <c r="AA36" s="16"/>
      <c r="AB36" s="16"/>
      <c r="AC36" s="16"/>
      <c r="AD36" s="16"/>
      <c r="AE36" s="16"/>
    </row>
    <row r="37" spans="4:31" ht="15.75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16"/>
      <c r="V37" s="33"/>
      <c r="W37" s="16"/>
      <c r="X37" s="16"/>
      <c r="Y37" s="16"/>
      <c r="Z37" s="16"/>
      <c r="AA37" s="16"/>
      <c r="AB37" s="16"/>
      <c r="AC37" s="16"/>
      <c r="AD37" s="16"/>
      <c r="AE37" s="16"/>
    </row>
    <row r="38" spans="4:31" ht="15.75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16"/>
      <c r="V38" s="33"/>
      <c r="W38" s="16"/>
      <c r="X38" s="16"/>
      <c r="Y38" s="16"/>
      <c r="Z38" s="16"/>
      <c r="AA38" s="16"/>
      <c r="AB38" s="16"/>
      <c r="AC38" s="16"/>
      <c r="AD38" s="16"/>
      <c r="AE38" s="16"/>
    </row>
    <row r="39" spans="4:31" ht="15.75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16"/>
      <c r="V39" s="33"/>
      <c r="W39" s="16"/>
      <c r="X39" s="16"/>
      <c r="Y39" s="16"/>
      <c r="Z39" s="16"/>
      <c r="AA39" s="16"/>
      <c r="AB39" s="16"/>
      <c r="AC39" s="16"/>
      <c r="AD39" s="16"/>
      <c r="AE39" s="16"/>
    </row>
    <row r="40" spans="4:31" ht="15.75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16"/>
      <c r="V40" s="33"/>
      <c r="W40" s="16"/>
      <c r="X40" s="16"/>
      <c r="Y40" s="16"/>
      <c r="Z40" s="16"/>
      <c r="AA40" s="16"/>
      <c r="AB40" s="16"/>
      <c r="AC40" s="16"/>
      <c r="AD40" s="16"/>
      <c r="AE40" s="16"/>
    </row>
    <row r="41" spans="4:31" ht="15.75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16"/>
      <c r="V41" s="33"/>
      <c r="W41" s="16"/>
      <c r="X41" s="16"/>
      <c r="Y41" s="16"/>
      <c r="Z41" s="16"/>
      <c r="AA41" s="16"/>
      <c r="AB41" s="16"/>
      <c r="AC41" s="16"/>
      <c r="AD41" s="16"/>
      <c r="AE41" s="16"/>
    </row>
  </sheetData>
  <sheetProtection password="8137" sheet="1" objects="1" scenarios="1" selectLockedCells="1"/>
  <mergeCells count="5">
    <mergeCell ref="F34:H34"/>
    <mergeCell ref="A25:C25"/>
    <mergeCell ref="A20:C20"/>
    <mergeCell ref="A21:C21"/>
    <mergeCell ref="A24:C24"/>
  </mergeCells>
  <conditionalFormatting sqref="C3:C6 C8 B3:B8 B9:C19">
    <cfRule type="cellIs" priority="1" dxfId="0" operator="between" stopIfTrue="1">
      <formula>5</formula>
      <formula>6</formula>
    </cfRule>
  </conditionalFormatting>
  <conditionalFormatting sqref="B22:B23">
    <cfRule type="expression" priority="2" dxfId="1" stopIfTrue="1">
      <formula>AND($C$1=10,$F$32=0)</formula>
    </cfRule>
  </conditionalFormatting>
  <conditionalFormatting sqref="A20">
    <cfRule type="cellIs" priority="3" dxfId="2" operator="equal" stopIfTrue="1">
      <formula>"nicht versetzt"</formula>
    </cfRule>
  </conditionalFormatting>
  <conditionalFormatting sqref="A22 A24">
    <cfRule type="expression" priority="4" dxfId="3" stopIfTrue="1">
      <formula>AND($C$1=10,$F$32=0)</formula>
    </cfRule>
  </conditionalFormatting>
  <conditionalFormatting sqref="B24">
    <cfRule type="expression" priority="5" dxfId="4" stopIfTrue="1">
      <formula>AND($C$1=10,$F$32=0)</formula>
    </cfRule>
  </conditionalFormatting>
  <conditionalFormatting sqref="C24">
    <cfRule type="expression" priority="6" dxfId="5" stopIfTrue="1">
      <formula>AND($C$1=10,$F$32=0)</formula>
    </cfRule>
  </conditionalFormatting>
  <conditionalFormatting sqref="C22">
    <cfRule type="expression" priority="7" dxfId="6" stopIfTrue="1">
      <formula>AND($C$1=10,$F$32=0)</formula>
    </cfRule>
    <cfRule type="expression" priority="8" dxfId="7" stopIfTrue="1">
      <formula>$A$22=""</formula>
    </cfRule>
  </conditionalFormatting>
  <conditionalFormatting sqref="C23">
    <cfRule type="expression" priority="9" dxfId="6" stopIfTrue="1">
      <formula>AND($C$1=10,$F$32=0)</formula>
    </cfRule>
    <cfRule type="expression" priority="10" dxfId="7" stopIfTrue="1">
      <formula>$A$23=""</formula>
    </cfRule>
  </conditionalFormatting>
  <dataValidations count="5">
    <dataValidation type="list" allowBlank="1" showErrorMessage="1" promptTitle="Jahrgangsstufe" prompt="Klasse 7a --&gt; 7&#10;usw." errorTitle="Ungültige Angabe" error="Erlaubt sind die Eingaben 5, 6, 7, 8, 9 oder 10." sqref="C1">
      <formula1>"5,6,7,8,9,10"</formula1>
    </dataValidation>
    <dataValidation type="list" allowBlank="1" showInputMessage="1" showErrorMessage="1" errorTitle="Ungültige Eingabe" error="Erlaubt sind:&#10;- Die Noten 1, 2, 3, 4, 5, 6&#10;- nicht erteilt" sqref="C8:C19 C22:C23 C4:C6 C3">
      <formula1>"nicht erteilt,1,2,3,4,5,6"</formula1>
    </dataValidation>
    <dataValidation type="list" allowBlank="1" showInputMessage="1" showErrorMessage="1" errorTitle="Ungültige Eingabe" error="Drücken Sie die Esc-Taste und wählen Sie ein Fach aus dem Drop-Down-Menü im Eingabefeld." sqref="A6">
      <formula1>"4. Klassenarbeitsfach ab Klasse 6       (hier anklicken und auswählen -&gt;),Französisch,Sozialwissenschaften,Biologie,Chemie,Technik,ohne (nur für Klasse 5)"</formula1>
    </dataValidation>
    <dataValidation allowBlank="1" showInputMessage="1" showErrorMessage="1" errorTitle="Ungültige Eingabe" error="Erlaubt sind:&#10;- Die Noten 1, 2, 3, 4, 5, 6&#10;- nicht erteilt" sqref="B22:B23 B3:B19"/>
    <dataValidation allowBlank="1" showErrorMessage="1" promptTitle="Jahrgangsstufe" prompt="Klasse 7a --&gt; 7&#10;usw." errorTitle="Ungültige Angabe" error="Erlaubt sind die Eingaben 5, 6, 7, 8, 9 oder 10." sqref="B1"/>
  </dataValidations>
  <printOptions/>
  <pageMargins left="0.75" right="0.75" top="1" bottom="1" header="0.4921259845" footer="0.4921259845"/>
  <pageSetup horizontalDpi="600" verticalDpi="600" orientation="portrait" paperSize="9" r:id="rId1"/>
  <ignoredErrors>
    <ignoredError sqref="D7:G7 K20 M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Robert-Koch-Realschule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robertkoch</dc:creator>
  <cp:keywords/>
  <dc:description/>
  <cp:lastModifiedBy>Robert-Koch-Realschule</cp:lastModifiedBy>
  <dcterms:created xsi:type="dcterms:W3CDTF">2007-02-14T13:42:45Z</dcterms:created>
  <dcterms:modified xsi:type="dcterms:W3CDTF">2007-09-18T20:41:55Z</dcterms:modified>
  <cp:category/>
  <cp:version/>
  <cp:contentType/>
  <cp:contentStatus/>
</cp:coreProperties>
</file>